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2554\Desktop\Clase 5\"/>
    </mc:Choice>
  </mc:AlternateContent>
  <xr:revisionPtr revIDLastSave="0" documentId="8_{1D4405B1-C12A-4CC9-98B9-2177AC5050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MD Actual" sheetId="14" r:id="rId1"/>
  </sheets>
  <definedNames>
    <definedName name="_xlnm._FilterDatabase" localSheetId="0" hidden="1">'HMD Actual'!$B$10:$I$36</definedName>
    <definedName name="_xlnm.Print_Area" localSheetId="0">'HMD Actual'!$B$5:$I$41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" i="14" l="1"/>
  <c r="I36" i="14" s="1"/>
  <c r="H23" i="14"/>
  <c r="I23" i="14" s="1"/>
  <c r="M36" i="14"/>
  <c r="M35" i="14"/>
  <c r="L35" i="14"/>
  <c r="I35" i="14"/>
  <c r="M34" i="14"/>
  <c r="L34" i="14"/>
  <c r="I34" i="14"/>
  <c r="M33" i="14"/>
  <c r="L33" i="14"/>
  <c r="I33" i="14"/>
  <c r="M32" i="14"/>
  <c r="L32" i="14"/>
  <c r="I32" i="14"/>
  <c r="M31" i="14"/>
  <c r="L31" i="14"/>
  <c r="I31" i="14"/>
  <c r="M30" i="14"/>
  <c r="L30" i="14"/>
  <c r="I30" i="14"/>
  <c r="M29" i="14"/>
  <c r="L29" i="14"/>
  <c r="I29" i="14"/>
  <c r="M28" i="14"/>
  <c r="L28" i="14"/>
  <c r="I28" i="14"/>
  <c r="M27" i="14"/>
  <c r="L27" i="14"/>
  <c r="I27" i="14"/>
  <c r="M26" i="14"/>
  <c r="L26" i="14"/>
  <c r="I26" i="14"/>
  <c r="M25" i="14"/>
  <c r="L25" i="14"/>
  <c r="I25" i="14"/>
  <c r="M24" i="14"/>
  <c r="L24" i="14"/>
  <c r="I24" i="14"/>
  <c r="M23" i="14"/>
  <c r="M22" i="14"/>
  <c r="L22" i="14"/>
  <c r="I22" i="14"/>
  <c r="M21" i="14"/>
  <c r="L21" i="14"/>
  <c r="I21" i="14"/>
  <c r="M20" i="14"/>
  <c r="L20" i="14"/>
  <c r="I20" i="14"/>
  <c r="M19" i="14"/>
  <c r="L19" i="14"/>
  <c r="I19" i="14"/>
  <c r="M18" i="14"/>
  <c r="L18" i="14"/>
  <c r="I18" i="14"/>
  <c r="M17" i="14"/>
  <c r="L17" i="14"/>
  <c r="I17" i="14"/>
  <c r="M16" i="14"/>
  <c r="L16" i="14"/>
  <c r="I16" i="14"/>
  <c r="M15" i="14"/>
  <c r="L15" i="14"/>
  <c r="I15" i="14"/>
  <c r="M14" i="14"/>
  <c r="L14" i="14"/>
  <c r="I14" i="14"/>
  <c r="M13" i="14"/>
  <c r="L13" i="14"/>
  <c r="I13" i="14"/>
  <c r="M12" i="14"/>
  <c r="L12" i="14"/>
  <c r="I12" i="14"/>
  <c r="M11" i="14"/>
  <c r="L11" i="14"/>
  <c r="I11" i="14"/>
  <c r="L36" i="14" l="1"/>
  <c r="H39" i="14"/>
  <c r="L23" i="14"/>
  <c r="H41" i="14"/>
  <c r="H40" i="14"/>
  <c r="I39" i="14" l="1"/>
</calcChain>
</file>

<file path=xl/sharedStrings.xml><?xml version="1.0" encoding="utf-8"?>
<sst xmlns="http://schemas.openxmlformats.org/spreadsheetml/2006/main" count="116" uniqueCount="62">
  <si>
    <t>SimRun</t>
  </si>
  <si>
    <t>TimeInt</t>
  </si>
  <si>
    <t xml:space="preserve">Movement </t>
  </si>
  <si>
    <t>Qlen</t>
  </si>
  <si>
    <t>QLenMax</t>
  </si>
  <si>
    <t>Vehs(All)</t>
  </si>
  <si>
    <t>Aforo</t>
  </si>
  <si>
    <t>GEH</t>
  </si>
  <si>
    <t>Average</t>
  </si>
  <si>
    <t xml:space="preserve">GEH </t>
  </si>
  <si>
    <t>CONFIABILIDAD</t>
  </si>
  <si>
    <t>TOTALES</t>
  </si>
  <si>
    <t>&lt; 5%</t>
  </si>
  <si>
    <t>&gt; 10%</t>
  </si>
  <si>
    <t>900-4500</t>
  </si>
  <si>
    <t>1: INT 1 - 16@177.0 - 26@114.6</t>
  </si>
  <si>
    <t>1: INT 1 - 16@177.0 - 28@111.4</t>
  </si>
  <si>
    <t>1: INT 1</t>
  </si>
  <si>
    <t>3: INT 3 - 12@210.6 - 1@19.7</t>
  </si>
  <si>
    <t>3: INT 3 - 12@210.6 - 67@5.1</t>
  </si>
  <si>
    <t>3: INT 3 - 13@42.4 - 1@19.7</t>
  </si>
  <si>
    <t>3: INT 3 - 13@42.4 - 67@5.1</t>
  </si>
  <si>
    <t>4: INT 4 - 1@34.9 - 2@10.5</t>
  </si>
  <si>
    <t>4: INT 4 - 1@34.9 - 19@13.0</t>
  </si>
  <si>
    <t>A-1</t>
  </si>
  <si>
    <t>A'-1</t>
  </si>
  <si>
    <t>A-2</t>
  </si>
  <si>
    <t>A-3</t>
  </si>
  <si>
    <t>A-4</t>
  </si>
  <si>
    <t>2: INT 2 - 15@26.4 - 11@4.4</t>
  </si>
  <si>
    <t>2: INT 2 - 15@26.4 - 13@27.2</t>
  </si>
  <si>
    <t>2: INT 2 - 62@5.6 - 11@4.4</t>
  </si>
  <si>
    <t>2: INT 2 - 62@5.6 - 62@59.5</t>
  </si>
  <si>
    <t>3: INT 3 - 62@75.5 - 70@16.8</t>
  </si>
  <si>
    <t>A-1 BIKE</t>
  </si>
  <si>
    <t>A-2 BIKE</t>
  </si>
  <si>
    <t>B-2</t>
  </si>
  <si>
    <t>B-1</t>
  </si>
  <si>
    <t>B-2 BIKE</t>
  </si>
  <si>
    <t>C-3</t>
  </si>
  <si>
    <t>C-2</t>
  </si>
  <si>
    <t>C'-2</t>
  </si>
  <si>
    <t>C'-1</t>
  </si>
  <si>
    <t>C'-1'</t>
  </si>
  <si>
    <t>A-1'</t>
  </si>
  <si>
    <t>A-2'</t>
  </si>
  <si>
    <t>A-5</t>
  </si>
  <si>
    <t>A-4'</t>
  </si>
  <si>
    <t>2: INT 2 - 14@19.7 - 13@27.2</t>
  </si>
  <si>
    <t>1: INT 1 - 20@233.0 - 30@74.1</t>
  </si>
  <si>
    <t>1: INT 1 - 20@233.0 - 28@111.4</t>
  </si>
  <si>
    <t>1: INT 1 - 20@233.0 - 26@114.6</t>
  </si>
  <si>
    <t>1: INT 1 - 20@233.0 - 18@54.1</t>
  </si>
  <si>
    <t>1: INT 1 - 20@233.0 - 17@52.3</t>
  </si>
  <si>
    <t>1: INT 1 - 20@233.0 - 14@17.4</t>
  </si>
  <si>
    <t>1: INT 1 - 16@177.0 - 15@23.9</t>
  </si>
  <si>
    <t>1: INT 1 - 20@233.0 - 10@6.6</t>
  </si>
  <si>
    <t>1: INT 1 - 20@233.0 - 27@115.1</t>
  </si>
  <si>
    <t>A-1TP</t>
  </si>
  <si>
    <t>1: INT 1 - 20@233.0 - 29@110.5</t>
  </si>
  <si>
    <t>A-1'BIKE</t>
  </si>
  <si>
    <t>CALIBRACIÓN DEL MODELO HMD POR MEDIO DEL INDICADOR GEH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</si>
</sst>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Marbre Sans"/>
      <family val="3"/>
    </font>
    <font>
      <sz val="10"/>
      <color theme="1"/>
      <name val="Futura LT Pro Light"/>
      <family val="2"/>
    </font>
    <font>
      <sz val="10"/>
      <color theme="1"/>
      <name val="Futura LT Pro Book"/>
      <family val="2"/>
    </font>
    <font>
      <sz val="10"/>
      <color theme="1"/>
      <name val="Arial Nova Light"/>
      <family val="2"/>
    </font>
    <font>
      <sz val="26"/>
      <color theme="1"/>
      <name val="Marbre Sans"/>
      <family val="3"/>
    </font>
    <font>
      <b/>
      <sz val="10"/>
      <color theme="1"/>
      <name val="Futura LT Pro Light"/>
      <family val="2"/>
    </font>
    <font>
      <sz val="11"/>
      <color theme="1"/>
      <name val="Futura LT Pro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/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7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9" fontId="4" fillId="2" borderId="4" xfId="1" applyFont="1" applyFill="1" applyBorder="1" applyAlignment="1">
      <alignment horizontal="center" vertical="center"/>
    </xf>
    <xf numFmtId="9" fontId="4" fillId="2" borderId="5" xfId="1" applyFont="1" applyFill="1" applyBorder="1" applyAlignment="1">
      <alignment horizontal="center" vertical="center"/>
    </xf>
    <xf numFmtId="9" fontId="4" fillId="2" borderId="6" xfId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3"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0684622414794181E-2"/>
                  <c:y val="-4.0207522697795071E-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2800" baseline="0"/>
                      <a:t>y = 0.8424x + 0.3577</a:t>
                    </a:r>
                    <a:br>
                      <a:rPr lang="en-US" sz="2800" baseline="0"/>
                    </a:br>
                    <a:r>
                      <a:rPr lang="en-US" sz="2800" baseline="0"/>
                      <a:t>R² = 0.9831</a:t>
                    </a:r>
                    <a:endParaRPr lang="en-US" sz="28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'HMD Actual'!$L$11:$L$36</c:f>
              <c:numCache>
                <c:formatCode>General</c:formatCode>
                <c:ptCount val="26"/>
                <c:pt idx="0">
                  <c:v>75</c:v>
                </c:pt>
                <c:pt idx="1">
                  <c:v>1892</c:v>
                </c:pt>
                <c:pt idx="2">
                  <c:v>333</c:v>
                </c:pt>
                <c:pt idx="3">
                  <c:v>1543</c:v>
                </c:pt>
                <c:pt idx="4">
                  <c:v>800</c:v>
                </c:pt>
                <c:pt idx="5">
                  <c:v>119</c:v>
                </c:pt>
                <c:pt idx="6">
                  <c:v>85</c:v>
                </c:pt>
                <c:pt idx="7">
                  <c:v>100</c:v>
                </c:pt>
                <c:pt idx="8">
                  <c:v>2</c:v>
                </c:pt>
                <c:pt idx="9">
                  <c:v>44</c:v>
                </c:pt>
                <c:pt idx="10">
                  <c:v>3</c:v>
                </c:pt>
                <c:pt idx="11">
                  <c:v>59</c:v>
                </c:pt>
                <c:pt idx="12">
                  <c:v>5055</c:v>
                </c:pt>
                <c:pt idx="13">
                  <c:v>734</c:v>
                </c:pt>
                <c:pt idx="14">
                  <c:v>116</c:v>
                </c:pt>
                <c:pt idx="15">
                  <c:v>597</c:v>
                </c:pt>
                <c:pt idx="16">
                  <c:v>2</c:v>
                </c:pt>
                <c:pt idx="17">
                  <c:v>130</c:v>
                </c:pt>
                <c:pt idx="18">
                  <c:v>42</c:v>
                </c:pt>
                <c:pt idx="19">
                  <c:v>45</c:v>
                </c:pt>
                <c:pt idx="20">
                  <c:v>1616</c:v>
                </c:pt>
                <c:pt idx="21">
                  <c:v>12</c:v>
                </c:pt>
                <c:pt idx="22">
                  <c:v>130</c:v>
                </c:pt>
                <c:pt idx="23">
                  <c:v>309</c:v>
                </c:pt>
                <c:pt idx="24">
                  <c:v>1168</c:v>
                </c:pt>
                <c:pt idx="25">
                  <c:v>4901</c:v>
                </c:pt>
              </c:numCache>
            </c:numRef>
          </c:xVal>
          <c:yVal>
            <c:numRef>
              <c:f>'HMD Actual'!$M$11:$M$36</c:f>
              <c:numCache>
                <c:formatCode>General</c:formatCode>
                <c:ptCount val="26"/>
                <c:pt idx="0">
                  <c:v>71</c:v>
                </c:pt>
                <c:pt idx="1">
                  <c:v>1880</c:v>
                </c:pt>
                <c:pt idx="2">
                  <c:v>331</c:v>
                </c:pt>
                <c:pt idx="3">
                  <c:v>1282</c:v>
                </c:pt>
                <c:pt idx="4">
                  <c:v>674</c:v>
                </c:pt>
                <c:pt idx="5">
                  <c:v>96</c:v>
                </c:pt>
                <c:pt idx="6">
                  <c:v>60</c:v>
                </c:pt>
                <c:pt idx="7">
                  <c:v>82</c:v>
                </c:pt>
                <c:pt idx="8">
                  <c:v>0</c:v>
                </c:pt>
                <c:pt idx="9">
                  <c:v>66</c:v>
                </c:pt>
                <c:pt idx="10">
                  <c:v>0</c:v>
                </c:pt>
                <c:pt idx="11">
                  <c:v>54</c:v>
                </c:pt>
                <c:pt idx="12">
                  <c:v>7919</c:v>
                </c:pt>
                <c:pt idx="13">
                  <c:v>780</c:v>
                </c:pt>
                <c:pt idx="14">
                  <c:v>115</c:v>
                </c:pt>
                <c:pt idx="15">
                  <c:v>597</c:v>
                </c:pt>
                <c:pt idx="16">
                  <c:v>2</c:v>
                </c:pt>
                <c:pt idx="17">
                  <c:v>130</c:v>
                </c:pt>
                <c:pt idx="18">
                  <c:v>71</c:v>
                </c:pt>
                <c:pt idx="19">
                  <c:v>41</c:v>
                </c:pt>
                <c:pt idx="20">
                  <c:v>1355</c:v>
                </c:pt>
                <c:pt idx="21">
                  <c:v>12</c:v>
                </c:pt>
                <c:pt idx="22">
                  <c:v>129</c:v>
                </c:pt>
                <c:pt idx="23">
                  <c:v>307</c:v>
                </c:pt>
                <c:pt idx="24">
                  <c:v>1120</c:v>
                </c:pt>
                <c:pt idx="25">
                  <c:v>7919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FD-456C-B026-BAC2C90D4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285048"/>
        <c:axId val="690282304"/>
      </c:scatterChart>
      <c:valAx>
        <c:axId val="690285048"/>
        <c:scaling>
          <c:orientation val="minMax"/>
          <c:max val="3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3600" b="0" i="0" baseline="0">
                    <a:effectLst/>
                  </a:rPr>
                  <a:t>Volumenes observados HMD</a:t>
                </a:r>
                <a:endParaRPr lang="es-MX" sz="3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90282304"/>
        <c:crosses val="autoZero"/>
        <c:crossBetween val="midCat"/>
        <c:majorUnit val="300"/>
      </c:valAx>
      <c:valAx>
        <c:axId val="690282304"/>
        <c:scaling>
          <c:orientation val="minMax"/>
          <c:max val="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3600" b="0" i="0" baseline="0">
                    <a:effectLst/>
                  </a:rPr>
                  <a:t>Volumenes modelados HMD</a:t>
                </a:r>
                <a:endParaRPr lang="es-MX" sz="3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90285048"/>
        <c:crosses val="autoZero"/>
        <c:crossBetween val="midCat"/>
        <c:majorUnit val="500"/>
        <c:min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54428</xdr:colOff>
      <xdr:row>10</xdr:row>
      <xdr:rowOff>171450</xdr:rowOff>
    </xdr:from>
    <xdr:to>
      <xdr:col>30</xdr:col>
      <xdr:colOff>533399</xdr:colOff>
      <xdr:row>37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57"/>
  <sheetViews>
    <sheetView tabSelected="1" zoomScale="70" zoomScaleNormal="70" zoomScaleSheetLayoutView="115" workbookViewId="0">
      <selection activeCell="D41" sqref="D41"/>
    </sheetView>
  </sheetViews>
  <sheetFormatPr baseColWidth="10" defaultColWidth="11.42578125" defaultRowHeight="12.75"/>
  <cols>
    <col min="1" max="1" width="3.7109375" style="8" customWidth="1"/>
    <col min="2" max="3" width="11.42578125" style="16"/>
    <col min="4" max="4" width="84.5703125" style="17" customWidth="1"/>
    <col min="5" max="6" width="11.42578125" style="16" customWidth="1"/>
    <col min="7" max="7" width="13.7109375" style="16" customWidth="1"/>
    <col min="8" max="8" width="11.42578125" style="16" customWidth="1"/>
    <col min="9" max="9" width="18" style="16" bestFit="1" customWidth="1"/>
    <col min="10" max="10" width="11.42578125" style="13"/>
    <col min="11" max="16384" width="11.42578125" style="9"/>
  </cols>
  <sheetData>
    <row r="1" spans="1:13" s="2" customFormat="1">
      <c r="A1" s="1"/>
      <c r="B1" s="14"/>
      <c r="C1" s="14"/>
      <c r="D1" s="15"/>
      <c r="E1" s="14"/>
      <c r="F1" s="14"/>
      <c r="G1" s="14"/>
      <c r="H1" s="14"/>
      <c r="I1" s="14"/>
      <c r="J1" s="12"/>
    </row>
    <row r="2" spans="1:13" s="2" customFormat="1">
      <c r="A2" s="1"/>
      <c r="B2" s="14"/>
      <c r="C2" s="14"/>
      <c r="D2" s="15"/>
      <c r="E2" s="14"/>
      <c r="F2" s="14"/>
      <c r="G2" s="14"/>
      <c r="H2" s="14"/>
      <c r="I2" s="14"/>
      <c r="J2" s="12"/>
    </row>
    <row r="3" spans="1:13" s="2" customFormat="1">
      <c r="A3" s="1"/>
      <c r="B3" s="14"/>
      <c r="C3" s="14"/>
      <c r="D3" s="15"/>
      <c r="E3" s="14"/>
      <c r="F3" s="14"/>
      <c r="G3" s="14"/>
      <c r="H3" s="14"/>
      <c r="I3" s="14"/>
      <c r="J3" s="12"/>
    </row>
    <row r="4" spans="1:13" s="2" customFormat="1">
      <c r="A4" s="1"/>
      <c r="B4" s="14"/>
      <c r="C4" s="14"/>
      <c r="D4" s="15"/>
      <c r="E4" s="14"/>
      <c r="F4" s="14"/>
      <c r="G4" s="14"/>
      <c r="H4" s="14"/>
      <c r="I4" s="14"/>
      <c r="J4" s="12"/>
    </row>
    <row r="5" spans="1:13" s="2" customFormat="1" ht="7.5" customHeight="1">
      <c r="A5" s="1"/>
      <c r="B5" s="31" t="s">
        <v>61</v>
      </c>
      <c r="C5" s="31"/>
      <c r="D5" s="31"/>
      <c r="E5" s="31"/>
      <c r="F5" s="31"/>
      <c r="G5" s="31"/>
      <c r="H5" s="31"/>
      <c r="I5" s="31"/>
      <c r="J5" s="12"/>
    </row>
    <row r="6" spans="1:13" s="2" customFormat="1" ht="7.5" customHeight="1">
      <c r="A6" s="1"/>
      <c r="B6" s="31"/>
      <c r="C6" s="31"/>
      <c r="D6" s="31"/>
      <c r="E6" s="31"/>
      <c r="F6" s="31"/>
      <c r="G6" s="31"/>
      <c r="H6" s="31"/>
      <c r="I6" s="31"/>
      <c r="J6" s="12"/>
    </row>
    <row r="7" spans="1:13" s="2" customFormat="1" ht="7.5" customHeight="1">
      <c r="A7" s="1"/>
      <c r="B7" s="31"/>
      <c r="C7" s="31"/>
      <c r="D7" s="31"/>
      <c r="E7" s="31"/>
      <c r="F7" s="31"/>
      <c r="G7" s="31"/>
      <c r="H7" s="31"/>
      <c r="I7" s="31"/>
      <c r="J7" s="12"/>
    </row>
    <row r="8" spans="1:13" s="2" customFormat="1" ht="7.5" customHeight="1">
      <c r="A8" s="1"/>
      <c r="B8" s="31"/>
      <c r="C8" s="31"/>
      <c r="D8" s="31"/>
      <c r="E8" s="31"/>
      <c r="F8" s="31"/>
      <c r="G8" s="31"/>
      <c r="H8" s="31"/>
      <c r="I8" s="31"/>
      <c r="J8" s="12"/>
    </row>
    <row r="9" spans="1:13" s="2" customFormat="1" ht="15.75" customHeight="1">
      <c r="A9" s="1"/>
      <c r="B9" s="28"/>
      <c r="C9" s="28"/>
      <c r="D9" s="28"/>
      <c r="E9" s="28"/>
      <c r="F9" s="28"/>
      <c r="G9" s="28"/>
      <c r="H9" s="28"/>
      <c r="I9" s="28"/>
      <c r="J9" s="12"/>
    </row>
    <row r="10" spans="1:13" s="5" customFormat="1" ht="15.75" customHeight="1">
      <c r="A10" s="3"/>
      <c r="B10" s="26" t="s">
        <v>0</v>
      </c>
      <c r="C10" s="26" t="s">
        <v>1</v>
      </c>
      <c r="D10" s="26" t="s">
        <v>2</v>
      </c>
      <c r="E10" s="26" t="s">
        <v>3</v>
      </c>
      <c r="F10" s="26" t="s">
        <v>4</v>
      </c>
      <c r="G10" s="26" t="s">
        <v>5</v>
      </c>
      <c r="H10" s="26" t="s">
        <v>6</v>
      </c>
      <c r="I10" s="26" t="s">
        <v>7</v>
      </c>
      <c r="J10" s="4"/>
    </row>
    <row r="11" spans="1:13" s="7" customFormat="1" ht="15.75" customHeight="1">
      <c r="A11" s="6"/>
      <c r="B11" s="18" t="s">
        <v>8</v>
      </c>
      <c r="C11" s="18" t="s">
        <v>14</v>
      </c>
      <c r="D11" s="18" t="s">
        <v>55</v>
      </c>
      <c r="E11" s="18">
        <v>77.858643999999998</v>
      </c>
      <c r="F11" s="18">
        <v>224.31806900000001</v>
      </c>
      <c r="G11" s="18">
        <v>71</v>
      </c>
      <c r="H11" s="19">
        <v>75</v>
      </c>
      <c r="I11" s="20">
        <f>SQRT(((2*(G11-H11)^2)/(G11+H11)))</f>
        <v>0.46816458878452222</v>
      </c>
      <c r="J11" s="29" t="s">
        <v>41</v>
      </c>
      <c r="K11" s="29"/>
      <c r="L11" s="11">
        <f t="shared" ref="L11:L36" si="0">H11</f>
        <v>75</v>
      </c>
      <c r="M11" s="10">
        <f t="shared" ref="M11:M36" si="1">G11</f>
        <v>71</v>
      </c>
    </row>
    <row r="12" spans="1:13" s="7" customFormat="1" ht="15">
      <c r="A12" s="6"/>
      <c r="B12" s="18" t="s">
        <v>8</v>
      </c>
      <c r="C12" s="18" t="s">
        <v>14</v>
      </c>
      <c r="D12" s="18" t="s">
        <v>15</v>
      </c>
      <c r="E12" s="18">
        <v>77.858643999999998</v>
      </c>
      <c r="F12" s="18">
        <v>224.31806900000001</v>
      </c>
      <c r="G12" s="18">
        <v>1880</v>
      </c>
      <c r="H12" s="19">
        <v>1892</v>
      </c>
      <c r="I12" s="20">
        <f t="shared" ref="I12:I35" si="2">SQRT(((2*(G12-H12)^2)/(G12+H12)))</f>
        <v>0.27631877943510241</v>
      </c>
      <c r="J12" s="29" t="s">
        <v>42</v>
      </c>
      <c r="K12" s="29"/>
      <c r="L12" s="11">
        <f t="shared" si="0"/>
        <v>1892</v>
      </c>
      <c r="M12" s="10">
        <f t="shared" si="1"/>
        <v>1880</v>
      </c>
    </row>
    <row r="13" spans="1:13" s="7" customFormat="1" ht="15">
      <c r="A13" s="6"/>
      <c r="B13" s="18" t="s">
        <v>8</v>
      </c>
      <c r="C13" s="18" t="s">
        <v>14</v>
      </c>
      <c r="D13" s="18" t="s">
        <v>16</v>
      </c>
      <c r="E13" s="18">
        <v>77.858643999999998</v>
      </c>
      <c r="F13" s="18">
        <v>224.31806900000001</v>
      </c>
      <c r="G13" s="18">
        <v>331</v>
      </c>
      <c r="H13" s="19">
        <v>333</v>
      </c>
      <c r="I13" s="20">
        <f t="shared" si="2"/>
        <v>0.10976425998969035</v>
      </c>
      <c r="J13" s="29" t="s">
        <v>43</v>
      </c>
      <c r="K13" s="29"/>
      <c r="L13" s="11">
        <f t="shared" si="0"/>
        <v>333</v>
      </c>
      <c r="M13" s="10">
        <f t="shared" si="1"/>
        <v>331</v>
      </c>
    </row>
    <row r="14" spans="1:13" s="7" customFormat="1" ht="15">
      <c r="A14" s="6"/>
      <c r="B14" s="18" t="s">
        <v>8</v>
      </c>
      <c r="C14" s="18" t="s">
        <v>14</v>
      </c>
      <c r="D14" s="18" t="s">
        <v>56</v>
      </c>
      <c r="E14" s="18">
        <v>185.66187099999999</v>
      </c>
      <c r="F14" s="18">
        <v>323.46439600000002</v>
      </c>
      <c r="G14" s="18">
        <v>1282</v>
      </c>
      <c r="H14" s="19">
        <v>1543</v>
      </c>
      <c r="I14" s="20">
        <f t="shared" si="2"/>
        <v>6.9445846986819983</v>
      </c>
      <c r="J14" s="30" t="s">
        <v>27</v>
      </c>
      <c r="K14" s="30"/>
      <c r="L14" s="11">
        <f t="shared" si="0"/>
        <v>1543</v>
      </c>
      <c r="M14" s="10">
        <f t="shared" si="1"/>
        <v>1282</v>
      </c>
    </row>
    <row r="15" spans="1:13" s="7" customFormat="1" ht="15">
      <c r="A15" s="6"/>
      <c r="B15" s="18" t="s">
        <v>8</v>
      </c>
      <c r="C15" s="18" t="s">
        <v>14</v>
      </c>
      <c r="D15" s="18" t="s">
        <v>54</v>
      </c>
      <c r="E15" s="18">
        <v>184.589674</v>
      </c>
      <c r="F15" s="18">
        <v>322.388645</v>
      </c>
      <c r="G15" s="18">
        <v>674</v>
      </c>
      <c r="H15" s="19">
        <v>800</v>
      </c>
      <c r="I15" s="20">
        <f t="shared" si="2"/>
        <v>4.6412696527076704</v>
      </c>
      <c r="J15" s="30" t="s">
        <v>45</v>
      </c>
      <c r="K15" s="30"/>
      <c r="L15" s="11">
        <f t="shared" si="0"/>
        <v>800</v>
      </c>
      <c r="M15" s="10">
        <f t="shared" si="1"/>
        <v>674</v>
      </c>
    </row>
    <row r="16" spans="1:13" s="7" customFormat="1" ht="15">
      <c r="A16" s="6"/>
      <c r="B16" s="18" t="s">
        <v>8</v>
      </c>
      <c r="C16" s="18" t="s">
        <v>14</v>
      </c>
      <c r="D16" s="18" t="s">
        <v>53</v>
      </c>
      <c r="E16" s="18">
        <v>185.66187099999999</v>
      </c>
      <c r="F16" s="18">
        <v>323.46439600000002</v>
      </c>
      <c r="G16" s="18">
        <v>96</v>
      </c>
      <c r="H16" s="19">
        <v>119</v>
      </c>
      <c r="I16" s="20">
        <f t="shared" si="2"/>
        <v>2.2183169819838957</v>
      </c>
      <c r="J16" s="30" t="s">
        <v>28</v>
      </c>
      <c r="K16" s="30"/>
      <c r="L16" s="11">
        <f t="shared" si="0"/>
        <v>119</v>
      </c>
      <c r="M16" s="10">
        <f t="shared" si="1"/>
        <v>96</v>
      </c>
    </row>
    <row r="17" spans="1:13" s="7" customFormat="1" ht="15">
      <c r="A17" s="6"/>
      <c r="B17" s="18" t="s">
        <v>8</v>
      </c>
      <c r="C17" s="18" t="s">
        <v>14</v>
      </c>
      <c r="D17" s="18" t="s">
        <v>52</v>
      </c>
      <c r="E17" s="18">
        <v>185.66187099999999</v>
      </c>
      <c r="F17" s="18">
        <v>323.46439600000002</v>
      </c>
      <c r="G17" s="18">
        <v>60</v>
      </c>
      <c r="H17" s="19">
        <v>85</v>
      </c>
      <c r="I17" s="20">
        <f t="shared" si="2"/>
        <v>2.9361010975735176</v>
      </c>
      <c r="J17" s="30" t="s">
        <v>46</v>
      </c>
      <c r="K17" s="30"/>
      <c r="L17" s="11">
        <f t="shared" si="0"/>
        <v>85</v>
      </c>
      <c r="M17" s="10">
        <f t="shared" si="1"/>
        <v>60</v>
      </c>
    </row>
    <row r="18" spans="1:13" s="7" customFormat="1" ht="15">
      <c r="A18" s="6"/>
      <c r="B18" s="18" t="s">
        <v>8</v>
      </c>
      <c r="C18" s="18" t="s">
        <v>14</v>
      </c>
      <c r="D18" s="18" t="s">
        <v>51</v>
      </c>
      <c r="E18" s="18">
        <v>184.589674</v>
      </c>
      <c r="F18" s="18">
        <v>322.388645</v>
      </c>
      <c r="G18" s="18">
        <v>82</v>
      </c>
      <c r="H18" s="19">
        <v>100</v>
      </c>
      <c r="I18" s="20">
        <f t="shared" si="2"/>
        <v>1.8869127060994528</v>
      </c>
      <c r="J18" s="30" t="s">
        <v>24</v>
      </c>
      <c r="K18" s="30"/>
      <c r="L18" s="11">
        <f t="shared" si="0"/>
        <v>100</v>
      </c>
      <c r="M18" s="10">
        <f t="shared" si="1"/>
        <v>82</v>
      </c>
    </row>
    <row r="19" spans="1:13" s="7" customFormat="1" ht="15">
      <c r="A19" s="6"/>
      <c r="B19" s="18" t="s">
        <v>8</v>
      </c>
      <c r="C19" s="18" t="s">
        <v>14</v>
      </c>
      <c r="D19" s="18" t="s">
        <v>57</v>
      </c>
      <c r="E19" s="18">
        <v>184.589674</v>
      </c>
      <c r="F19" s="18">
        <v>322.388645</v>
      </c>
      <c r="G19" s="18">
        <v>0</v>
      </c>
      <c r="H19" s="19">
        <v>2</v>
      </c>
      <c r="I19" s="20">
        <f t="shared" si="2"/>
        <v>2</v>
      </c>
      <c r="J19" s="30" t="s">
        <v>58</v>
      </c>
      <c r="K19" s="30"/>
      <c r="L19" s="11">
        <f t="shared" si="0"/>
        <v>2</v>
      </c>
      <c r="M19" s="10">
        <f t="shared" si="1"/>
        <v>0</v>
      </c>
    </row>
    <row r="20" spans="1:13" s="7" customFormat="1" ht="15">
      <c r="A20" s="6"/>
      <c r="B20" s="18" t="s">
        <v>8</v>
      </c>
      <c r="C20" s="18" t="s">
        <v>14</v>
      </c>
      <c r="D20" s="18" t="s">
        <v>50</v>
      </c>
      <c r="E20" s="18">
        <v>184.589674</v>
      </c>
      <c r="F20" s="18">
        <v>322.388645</v>
      </c>
      <c r="G20" s="18">
        <v>66</v>
      </c>
      <c r="H20" s="19">
        <v>44</v>
      </c>
      <c r="I20" s="20">
        <f t="shared" si="2"/>
        <v>2.9664793948382653</v>
      </c>
      <c r="J20" s="30" t="s">
        <v>44</v>
      </c>
      <c r="K20" s="30"/>
      <c r="L20" s="11">
        <f t="shared" si="0"/>
        <v>44</v>
      </c>
      <c r="M20" s="10">
        <f t="shared" si="1"/>
        <v>66</v>
      </c>
    </row>
    <row r="21" spans="1:13" s="7" customFormat="1" ht="15">
      <c r="A21" s="6"/>
      <c r="B21" s="18" t="s">
        <v>8</v>
      </c>
      <c r="C21" s="18" t="s">
        <v>14</v>
      </c>
      <c r="D21" s="18" t="s">
        <v>59</v>
      </c>
      <c r="E21" s="18">
        <v>184.589674</v>
      </c>
      <c r="F21" s="18">
        <v>322.388645</v>
      </c>
      <c r="G21" s="18">
        <v>0</v>
      </c>
      <c r="H21" s="19">
        <v>3</v>
      </c>
      <c r="I21" s="20">
        <f t="shared" si="2"/>
        <v>2.4494897427831779</v>
      </c>
      <c r="J21" s="30" t="s">
        <v>60</v>
      </c>
      <c r="K21" s="30"/>
      <c r="L21" s="11">
        <f t="shared" si="0"/>
        <v>3</v>
      </c>
      <c r="M21" s="10">
        <f t="shared" si="1"/>
        <v>0</v>
      </c>
    </row>
    <row r="22" spans="1:13" s="7" customFormat="1" ht="15">
      <c r="A22" s="6"/>
      <c r="B22" s="18" t="s">
        <v>8</v>
      </c>
      <c r="C22" s="18" t="s">
        <v>14</v>
      </c>
      <c r="D22" s="18" t="s">
        <v>49</v>
      </c>
      <c r="E22" s="18">
        <v>185.66187099999999</v>
      </c>
      <c r="F22" s="18">
        <v>323.46439600000002</v>
      </c>
      <c r="G22" s="18">
        <v>54</v>
      </c>
      <c r="H22" s="19">
        <v>59</v>
      </c>
      <c r="I22" s="20">
        <f t="shared" si="2"/>
        <v>0.66519010523773936</v>
      </c>
      <c r="J22" s="30" t="s">
        <v>47</v>
      </c>
      <c r="K22" s="30"/>
      <c r="L22" s="11">
        <f t="shared" si="0"/>
        <v>59</v>
      </c>
      <c r="M22" s="10">
        <f t="shared" si="1"/>
        <v>54</v>
      </c>
    </row>
    <row r="23" spans="1:13" s="7" customFormat="1" ht="15">
      <c r="A23" s="6"/>
      <c r="B23" s="18" t="s">
        <v>8</v>
      </c>
      <c r="C23" s="18" t="s">
        <v>14</v>
      </c>
      <c r="D23" s="18" t="s">
        <v>17</v>
      </c>
      <c r="E23" s="18">
        <v>52.139108999999998</v>
      </c>
      <c r="F23" s="18">
        <v>331.81141400000001</v>
      </c>
      <c r="G23" s="18">
        <v>7919</v>
      </c>
      <c r="H23" s="19">
        <f>SUM(H11:H22)</f>
        <v>5055</v>
      </c>
      <c r="I23" s="20">
        <f t="shared" si="2"/>
        <v>35.559124908622195</v>
      </c>
      <c r="J23" s="30"/>
      <c r="K23" s="30"/>
      <c r="L23" s="11">
        <f t="shared" si="0"/>
        <v>5055</v>
      </c>
      <c r="M23" s="10">
        <f t="shared" si="1"/>
        <v>7919</v>
      </c>
    </row>
    <row r="24" spans="1:13" s="7" customFormat="1" ht="15">
      <c r="A24" s="6"/>
      <c r="B24" s="18" t="s">
        <v>8</v>
      </c>
      <c r="C24" s="18" t="s">
        <v>14</v>
      </c>
      <c r="D24" s="18" t="s">
        <v>48</v>
      </c>
      <c r="E24" s="18">
        <v>0.49901600000000002</v>
      </c>
      <c r="F24" s="18">
        <v>33.696908000000001</v>
      </c>
      <c r="G24" s="18">
        <v>780</v>
      </c>
      <c r="H24" s="19">
        <v>734</v>
      </c>
      <c r="I24" s="20">
        <f t="shared" si="2"/>
        <v>1.6718984376250721</v>
      </c>
      <c r="J24" s="30" t="s">
        <v>25</v>
      </c>
      <c r="K24" s="30"/>
      <c r="L24" s="11">
        <f t="shared" si="0"/>
        <v>734</v>
      </c>
      <c r="M24" s="10">
        <f t="shared" si="1"/>
        <v>780</v>
      </c>
    </row>
    <row r="25" spans="1:13" s="7" customFormat="1" ht="15">
      <c r="A25" s="6"/>
      <c r="B25" s="18" t="s">
        <v>8</v>
      </c>
      <c r="C25" s="18" t="s">
        <v>14</v>
      </c>
      <c r="D25" s="18" t="s">
        <v>29</v>
      </c>
      <c r="E25" s="18">
        <v>3.0097610000000001</v>
      </c>
      <c r="F25" s="18">
        <v>86.706436999999994</v>
      </c>
      <c r="G25" s="18">
        <v>115</v>
      </c>
      <c r="H25" s="19">
        <v>116</v>
      </c>
      <c r="I25" s="20">
        <f t="shared" si="2"/>
        <v>9.304842103984709E-2</v>
      </c>
      <c r="J25" s="30" t="s">
        <v>26</v>
      </c>
      <c r="K25" s="30"/>
      <c r="L25" s="11">
        <f t="shared" si="0"/>
        <v>116</v>
      </c>
      <c r="M25" s="10">
        <f t="shared" si="1"/>
        <v>115</v>
      </c>
    </row>
    <row r="26" spans="1:13" s="7" customFormat="1" ht="15">
      <c r="A26" s="6"/>
      <c r="B26" s="18" t="s">
        <v>8</v>
      </c>
      <c r="C26" s="18" t="s">
        <v>14</v>
      </c>
      <c r="D26" s="18" t="s">
        <v>30</v>
      </c>
      <c r="E26" s="18">
        <v>3.0097610000000001</v>
      </c>
      <c r="F26" s="18">
        <v>86.706436999999994</v>
      </c>
      <c r="G26" s="18">
        <v>597</v>
      </c>
      <c r="H26" s="19">
        <v>597</v>
      </c>
      <c r="I26" s="20">
        <f t="shared" si="2"/>
        <v>0</v>
      </c>
      <c r="J26" s="30" t="s">
        <v>24</v>
      </c>
      <c r="K26" s="30"/>
      <c r="L26" s="11">
        <f t="shared" si="0"/>
        <v>597</v>
      </c>
      <c r="M26" s="10">
        <f t="shared" si="1"/>
        <v>597</v>
      </c>
    </row>
    <row r="27" spans="1:13" s="7" customFormat="1" ht="15">
      <c r="A27" s="6"/>
      <c r="B27" s="18" t="s">
        <v>8</v>
      </c>
      <c r="C27" s="18" t="s">
        <v>14</v>
      </c>
      <c r="D27" s="18" t="s">
        <v>31</v>
      </c>
      <c r="E27" s="18">
        <v>1.11E-4</v>
      </c>
      <c r="F27" s="18">
        <v>0.65522100000000005</v>
      </c>
      <c r="G27" s="18">
        <v>2</v>
      </c>
      <c r="H27" s="19">
        <v>2</v>
      </c>
      <c r="I27" s="20">
        <f t="shared" si="2"/>
        <v>0</v>
      </c>
      <c r="J27" s="30" t="s">
        <v>35</v>
      </c>
      <c r="K27" s="30"/>
      <c r="L27" s="11">
        <f t="shared" si="0"/>
        <v>2</v>
      </c>
      <c r="M27" s="10">
        <f t="shared" si="1"/>
        <v>2</v>
      </c>
    </row>
    <row r="28" spans="1:13" s="7" customFormat="1" ht="15">
      <c r="A28" s="6"/>
      <c r="B28" s="18" t="s">
        <v>8</v>
      </c>
      <c r="C28" s="18" t="s">
        <v>14</v>
      </c>
      <c r="D28" s="18" t="s">
        <v>32</v>
      </c>
      <c r="E28" s="18">
        <v>1.11E-4</v>
      </c>
      <c r="F28" s="18">
        <v>0.65522100000000005</v>
      </c>
      <c r="G28" s="18">
        <v>130</v>
      </c>
      <c r="H28" s="19">
        <v>130</v>
      </c>
      <c r="I28" s="20">
        <f t="shared" si="2"/>
        <v>0</v>
      </c>
      <c r="J28" s="30" t="s">
        <v>34</v>
      </c>
      <c r="K28" s="30"/>
      <c r="L28" s="11">
        <f t="shared" si="0"/>
        <v>130</v>
      </c>
      <c r="M28" s="10">
        <f t="shared" si="1"/>
        <v>130</v>
      </c>
    </row>
    <row r="29" spans="1:13" s="7" customFormat="1" ht="15">
      <c r="A29" s="6"/>
      <c r="B29" s="18" t="s">
        <v>8</v>
      </c>
      <c r="C29" s="18" t="s">
        <v>14</v>
      </c>
      <c r="D29" s="18" t="s">
        <v>18</v>
      </c>
      <c r="E29" s="18">
        <v>3.3360780000000001</v>
      </c>
      <c r="F29" s="18">
        <v>36.192860000000003</v>
      </c>
      <c r="G29" s="18">
        <v>71</v>
      </c>
      <c r="H29" s="19">
        <v>42</v>
      </c>
      <c r="I29" s="20">
        <f t="shared" si="2"/>
        <v>3.858102610378888</v>
      </c>
      <c r="J29" s="30" t="s">
        <v>26</v>
      </c>
      <c r="K29" s="30"/>
      <c r="L29" s="11">
        <f t="shared" si="0"/>
        <v>42</v>
      </c>
      <c r="M29" s="10">
        <f t="shared" si="1"/>
        <v>71</v>
      </c>
    </row>
    <row r="30" spans="1:13" s="7" customFormat="1" ht="15">
      <c r="A30" s="6"/>
      <c r="B30" s="18" t="s">
        <v>8</v>
      </c>
      <c r="C30" s="18" t="s">
        <v>14</v>
      </c>
      <c r="D30" s="18" t="s">
        <v>19</v>
      </c>
      <c r="E30" s="18">
        <v>3.3360780000000001</v>
      </c>
      <c r="F30" s="18">
        <v>36.192860000000003</v>
      </c>
      <c r="G30" s="18">
        <v>41</v>
      </c>
      <c r="H30" s="19">
        <v>45</v>
      </c>
      <c r="I30" s="20">
        <f t="shared" si="2"/>
        <v>0.60999428133041866</v>
      </c>
      <c r="J30" s="30" t="s">
        <v>24</v>
      </c>
      <c r="K30" s="30"/>
      <c r="L30" s="11">
        <f t="shared" si="0"/>
        <v>45</v>
      </c>
      <c r="M30" s="10">
        <f t="shared" si="1"/>
        <v>41</v>
      </c>
    </row>
    <row r="31" spans="1:13" s="7" customFormat="1" ht="15">
      <c r="A31" s="6"/>
      <c r="B31" s="18" t="s">
        <v>8</v>
      </c>
      <c r="C31" s="18" t="s">
        <v>14</v>
      </c>
      <c r="D31" s="18" t="s">
        <v>20</v>
      </c>
      <c r="E31" s="18">
        <v>14.996451</v>
      </c>
      <c r="F31" s="18">
        <v>62.445740999999998</v>
      </c>
      <c r="G31" s="18">
        <v>1355</v>
      </c>
      <c r="H31" s="19">
        <v>1616</v>
      </c>
      <c r="I31" s="20">
        <f t="shared" si="2"/>
        <v>6.7718008763339759</v>
      </c>
      <c r="J31" s="30" t="s">
        <v>36</v>
      </c>
      <c r="K31" s="30"/>
      <c r="L31" s="11">
        <f t="shared" si="0"/>
        <v>1616</v>
      </c>
      <c r="M31" s="10">
        <f t="shared" si="1"/>
        <v>1355</v>
      </c>
    </row>
    <row r="32" spans="1:13" s="7" customFormat="1" ht="15">
      <c r="A32" s="6"/>
      <c r="B32" s="18" t="s">
        <v>8</v>
      </c>
      <c r="C32" s="18" t="s">
        <v>14</v>
      </c>
      <c r="D32" s="18" t="s">
        <v>21</v>
      </c>
      <c r="E32" s="18">
        <v>14.996451</v>
      </c>
      <c r="F32" s="18">
        <v>62.445740999999998</v>
      </c>
      <c r="G32" s="18">
        <v>12</v>
      </c>
      <c r="H32" s="19">
        <v>12</v>
      </c>
      <c r="I32" s="20">
        <f t="shared" si="2"/>
        <v>0</v>
      </c>
      <c r="J32" s="30" t="s">
        <v>37</v>
      </c>
      <c r="K32" s="30"/>
      <c r="L32" s="11">
        <f t="shared" si="0"/>
        <v>12</v>
      </c>
      <c r="M32" s="10">
        <f t="shared" si="1"/>
        <v>12</v>
      </c>
    </row>
    <row r="33" spans="1:13" s="7" customFormat="1" ht="15">
      <c r="A33" s="6"/>
      <c r="B33" s="18" t="s">
        <v>8</v>
      </c>
      <c r="C33" s="18" t="s">
        <v>14</v>
      </c>
      <c r="D33" s="18" t="s">
        <v>33</v>
      </c>
      <c r="E33" s="18">
        <v>1.417219</v>
      </c>
      <c r="F33" s="18">
        <v>16.203999</v>
      </c>
      <c r="G33" s="18">
        <v>129</v>
      </c>
      <c r="H33" s="19">
        <v>130</v>
      </c>
      <c r="I33" s="20">
        <f t="shared" si="2"/>
        <v>8.7874955032749363E-2</v>
      </c>
      <c r="J33" s="30" t="s">
        <v>38</v>
      </c>
      <c r="K33" s="30"/>
      <c r="L33" s="11">
        <f t="shared" si="0"/>
        <v>130</v>
      </c>
      <c r="M33" s="10">
        <f t="shared" si="1"/>
        <v>129</v>
      </c>
    </row>
    <row r="34" spans="1:13" s="7" customFormat="1" ht="15">
      <c r="A34" s="6"/>
      <c r="B34" s="18" t="s">
        <v>8</v>
      </c>
      <c r="C34" s="18" t="s">
        <v>14</v>
      </c>
      <c r="D34" s="18" t="s">
        <v>22</v>
      </c>
      <c r="E34" s="18">
        <v>14.60327</v>
      </c>
      <c r="F34" s="18">
        <v>90.637203</v>
      </c>
      <c r="G34" s="18">
        <v>307</v>
      </c>
      <c r="H34" s="19">
        <v>309</v>
      </c>
      <c r="I34" s="20">
        <f t="shared" si="2"/>
        <v>0.11396057645963795</v>
      </c>
      <c r="J34" s="30" t="s">
        <v>39</v>
      </c>
      <c r="K34" s="30"/>
      <c r="L34" s="11">
        <f t="shared" si="0"/>
        <v>309</v>
      </c>
      <c r="M34" s="10">
        <f t="shared" si="1"/>
        <v>307</v>
      </c>
    </row>
    <row r="35" spans="1:13" s="7" customFormat="1" ht="15">
      <c r="A35" s="6"/>
      <c r="B35" s="18" t="s">
        <v>8</v>
      </c>
      <c r="C35" s="18" t="s">
        <v>14</v>
      </c>
      <c r="D35" s="18" t="s">
        <v>23</v>
      </c>
      <c r="E35" s="18">
        <v>14.60327</v>
      </c>
      <c r="F35" s="18">
        <v>90.637203</v>
      </c>
      <c r="G35" s="18">
        <v>1120</v>
      </c>
      <c r="H35" s="19">
        <v>1168</v>
      </c>
      <c r="I35" s="20">
        <f t="shared" si="2"/>
        <v>1.4191497503737984</v>
      </c>
      <c r="J35" s="30" t="s">
        <v>40</v>
      </c>
      <c r="K35" s="30"/>
      <c r="L35" s="11">
        <f t="shared" si="0"/>
        <v>1168</v>
      </c>
      <c r="M35" s="10">
        <f t="shared" si="1"/>
        <v>1120</v>
      </c>
    </row>
    <row r="36" spans="1:13" s="7" customFormat="1" ht="15">
      <c r="A36" s="6"/>
      <c r="B36" s="18" t="s">
        <v>8</v>
      </c>
      <c r="C36" s="18" t="s">
        <v>14</v>
      </c>
      <c r="D36" s="18" t="s">
        <v>17</v>
      </c>
      <c r="E36" s="18">
        <v>52.139108999999998</v>
      </c>
      <c r="F36" s="18">
        <v>331.81141400000001</v>
      </c>
      <c r="G36" s="18">
        <v>7919</v>
      </c>
      <c r="H36" s="19">
        <f>SUM(H24:H35)</f>
        <v>4901</v>
      </c>
      <c r="I36" s="20">
        <f t="shared" ref="I36" si="3">SQRT(((2*(G36-H36)^2)/(G36+H36)))</f>
        <v>37.695561837108734</v>
      </c>
      <c r="J36" s="30"/>
      <c r="K36" s="30"/>
      <c r="L36" s="11">
        <f t="shared" si="0"/>
        <v>4901</v>
      </c>
      <c r="M36" s="10">
        <f t="shared" si="1"/>
        <v>7919</v>
      </c>
    </row>
    <row r="37" spans="1:13">
      <c r="B37" s="21"/>
      <c r="C37" s="21"/>
      <c r="D37" s="22"/>
      <c r="E37" s="21"/>
      <c r="F37" s="21"/>
      <c r="G37" s="23"/>
      <c r="H37" s="23"/>
      <c r="I37" s="23"/>
    </row>
    <row r="38" spans="1:13">
      <c r="B38" s="21"/>
      <c r="C38" s="21"/>
      <c r="D38" s="22"/>
      <c r="E38" s="21"/>
      <c r="F38" s="21"/>
      <c r="G38" s="32" t="s">
        <v>9</v>
      </c>
      <c r="H38" s="33"/>
      <c r="I38" s="24" t="s">
        <v>10</v>
      </c>
    </row>
    <row r="39" spans="1:13" s="13" customFormat="1">
      <c r="A39" s="8"/>
      <c r="B39" s="21"/>
      <c r="C39" s="21"/>
      <c r="D39" s="22"/>
      <c r="E39" s="21"/>
      <c r="F39" s="21"/>
      <c r="G39" s="25" t="s">
        <v>11</v>
      </c>
      <c r="H39" s="25">
        <f>COUNT(I11:I36)</f>
        <v>26</v>
      </c>
      <c r="I39" s="34">
        <f>H40/H39</f>
        <v>0.84615384615384615</v>
      </c>
      <c r="K39" s="9"/>
      <c r="L39" s="9"/>
      <c r="M39" s="9"/>
    </row>
    <row r="40" spans="1:13" s="13" customFormat="1">
      <c r="A40" s="8"/>
      <c r="B40" s="21"/>
      <c r="C40" s="21"/>
      <c r="D40" s="22"/>
      <c r="E40" s="21"/>
      <c r="F40" s="21"/>
      <c r="G40" s="25" t="s">
        <v>12</v>
      </c>
      <c r="H40" s="25">
        <f>COUNTIF(I11:I36,"&lt;"&amp;5)</f>
        <v>22</v>
      </c>
      <c r="I40" s="35"/>
      <c r="K40" s="9"/>
      <c r="L40" s="9"/>
      <c r="M40" s="9"/>
    </row>
    <row r="41" spans="1:13" s="13" customFormat="1">
      <c r="A41" s="8"/>
      <c r="B41" s="21"/>
      <c r="C41" s="21"/>
      <c r="D41" s="22"/>
      <c r="E41" s="21"/>
      <c r="F41" s="21"/>
      <c r="G41" s="25" t="s">
        <v>13</v>
      </c>
      <c r="H41" s="25">
        <f>COUNTIF(I11:I36,"&gt;"&amp;10)</f>
        <v>2</v>
      </c>
      <c r="I41" s="36"/>
      <c r="K41" s="9"/>
      <c r="L41" s="9"/>
      <c r="M41" s="9"/>
    </row>
    <row r="45" spans="1:13" s="13" customFormat="1" ht="14.25">
      <c r="A45" s="8"/>
      <c r="B45" s="16"/>
      <c r="C45" s="16"/>
      <c r="D45" s="17"/>
      <c r="E45" s="16"/>
      <c r="F45" s="16"/>
      <c r="G45" s="27"/>
      <c r="H45" s="16"/>
      <c r="I45" s="16"/>
      <c r="K45" s="9"/>
      <c r="L45" s="9"/>
      <c r="M45" s="9"/>
    </row>
    <row r="46" spans="1:13" s="13" customFormat="1" ht="14.25">
      <c r="A46" s="8"/>
      <c r="B46" s="16"/>
      <c r="C46" s="16"/>
      <c r="D46" s="17"/>
      <c r="E46" s="16"/>
      <c r="F46" s="16"/>
      <c r="G46" s="27"/>
      <c r="H46" s="16"/>
      <c r="I46" s="16"/>
      <c r="K46" s="9"/>
      <c r="L46" s="9"/>
      <c r="M46" s="9"/>
    </row>
    <row r="47" spans="1:13" s="13" customFormat="1" ht="14.25">
      <c r="A47" s="8"/>
      <c r="B47" s="16"/>
      <c r="C47" s="16"/>
      <c r="D47" s="17"/>
      <c r="E47" s="16"/>
      <c r="F47" s="16"/>
      <c r="G47" s="27"/>
      <c r="H47" s="16"/>
      <c r="I47" s="16"/>
      <c r="K47" s="9"/>
      <c r="L47" s="9"/>
      <c r="M47" s="9"/>
    </row>
    <row r="48" spans="1:13" s="13" customFormat="1" ht="14.25">
      <c r="A48" s="8"/>
      <c r="B48" s="16"/>
      <c r="C48" s="16"/>
      <c r="D48" s="17"/>
      <c r="E48" s="16"/>
      <c r="F48" s="16"/>
      <c r="G48" s="27"/>
      <c r="H48" s="16"/>
      <c r="I48" s="16"/>
      <c r="K48" s="9"/>
      <c r="L48" s="9"/>
      <c r="M48" s="9"/>
    </row>
    <row r="49" spans="1:13" s="13" customFormat="1" ht="14.25">
      <c r="A49" s="8"/>
      <c r="B49" s="16"/>
      <c r="C49" s="16"/>
      <c r="D49" s="17"/>
      <c r="E49" s="16"/>
      <c r="F49" s="16"/>
      <c r="G49" s="27"/>
      <c r="H49" s="16"/>
      <c r="I49" s="16"/>
      <c r="K49" s="9"/>
      <c r="L49" s="9"/>
      <c r="M49" s="9"/>
    </row>
    <row r="50" spans="1:13" s="13" customFormat="1" ht="14.25">
      <c r="A50" s="8"/>
      <c r="B50" s="16"/>
      <c r="C50" s="16"/>
      <c r="D50" s="17"/>
      <c r="E50" s="16"/>
      <c r="F50" s="16"/>
      <c r="G50" s="27"/>
      <c r="H50" s="16"/>
      <c r="I50" s="16"/>
      <c r="K50" s="9"/>
      <c r="L50" s="9"/>
      <c r="M50" s="9"/>
    </row>
    <row r="51" spans="1:13" s="13" customFormat="1" ht="14.25">
      <c r="A51" s="8"/>
      <c r="B51" s="16"/>
      <c r="C51" s="16"/>
      <c r="D51" s="17"/>
      <c r="E51" s="16"/>
      <c r="F51" s="16"/>
      <c r="G51" s="27"/>
      <c r="H51" s="16"/>
      <c r="I51" s="16"/>
      <c r="K51" s="9"/>
      <c r="L51" s="9"/>
      <c r="M51" s="9"/>
    </row>
    <row r="52" spans="1:13" s="13" customFormat="1" ht="14.25">
      <c r="A52" s="8"/>
      <c r="B52" s="16"/>
      <c r="C52" s="16"/>
      <c r="D52" s="17"/>
      <c r="E52" s="16"/>
      <c r="F52" s="16"/>
      <c r="G52" s="27"/>
      <c r="H52" s="16"/>
      <c r="I52" s="16"/>
      <c r="K52" s="9"/>
      <c r="L52" s="9"/>
      <c r="M52" s="9"/>
    </row>
    <row r="53" spans="1:13" s="13" customFormat="1" ht="14.25">
      <c r="A53" s="8"/>
      <c r="B53" s="16"/>
      <c r="C53" s="16"/>
      <c r="D53" s="17"/>
      <c r="E53" s="16"/>
      <c r="F53" s="16"/>
      <c r="G53" s="27"/>
      <c r="H53" s="16"/>
      <c r="I53" s="16"/>
      <c r="K53" s="9"/>
      <c r="L53" s="9"/>
      <c r="M53" s="9"/>
    </row>
    <row r="54" spans="1:13" s="13" customFormat="1" ht="14.25">
      <c r="A54" s="8"/>
      <c r="B54" s="16"/>
      <c r="C54" s="16"/>
      <c r="D54" s="17"/>
      <c r="E54" s="16"/>
      <c r="F54" s="16"/>
      <c r="G54" s="27"/>
      <c r="H54" s="16"/>
      <c r="I54" s="16"/>
      <c r="K54" s="9"/>
      <c r="L54" s="9"/>
      <c r="M54" s="9"/>
    </row>
    <row r="55" spans="1:13" s="16" customFormat="1" ht="14.25">
      <c r="A55" s="8"/>
      <c r="D55" s="17"/>
      <c r="G55" s="27"/>
      <c r="J55" s="13"/>
      <c r="K55" s="9"/>
      <c r="L55" s="9"/>
      <c r="M55" s="9"/>
    </row>
    <row r="56" spans="1:13" s="16" customFormat="1" ht="14.25">
      <c r="A56" s="8"/>
      <c r="D56" s="17"/>
      <c r="G56" s="27"/>
      <c r="J56" s="13"/>
      <c r="K56" s="9"/>
      <c r="L56" s="9"/>
      <c r="M56" s="9"/>
    </row>
    <row r="57" spans="1:13" s="16" customFormat="1" ht="14.25">
      <c r="A57" s="8"/>
      <c r="D57" s="17"/>
      <c r="G57" s="27"/>
      <c r="J57" s="13"/>
      <c r="K57" s="9"/>
      <c r="L57" s="9"/>
      <c r="M57" s="9"/>
    </row>
  </sheetData>
  <mergeCells count="3">
    <mergeCell ref="B5:I8"/>
    <mergeCell ref="G38:H38"/>
    <mergeCell ref="I39:I41"/>
  </mergeCells>
  <conditionalFormatting sqref="I11:I36">
    <cfRule type="cellIs" dxfId="2" priority="1" operator="between">
      <formula>5</formula>
      <formula>10</formula>
    </cfRule>
    <cfRule type="cellIs" dxfId="1" priority="2" operator="greaterThanOrEqual">
      <formula>10</formula>
    </cfRule>
    <cfRule type="cellIs" dxfId="0" priority="3" operator="lessThanOrEqual">
      <formula>5</formula>
    </cfRule>
  </conditionalFormatting>
  <pageMargins left="0.23622047244094491" right="0.23622047244094491" top="0.74803149606299213" bottom="0.74803149606299213" header="0.31496062992125984" footer="0.31496062992125984"/>
  <pageSetup scale="59" fitToHeight="0" orientation="portrait" r:id="rId1"/>
  <headerFooter>
    <oddFooter>&amp;L&amp;P&amp;R&amp;G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HMD Actual</vt:lpstr>
      <vt:lpstr>'HMD Actual'!Área_de_impresión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</dc:creator>
  <cp:lastModifiedBy>52554</cp:lastModifiedBy>
  <cp:lastPrinted>2022-02-18T12:56:44Z</cp:lastPrinted>
  <dcterms:created xsi:type="dcterms:W3CDTF">2021-07-14T04:11:46Z</dcterms:created>
  <dcterms:modified xsi:type="dcterms:W3CDTF">2022-11-01T00:22:16Z</dcterms:modified>
</cp:coreProperties>
</file>